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891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</sheets>
  <definedNames>
    <definedName name="_xlnm.Print_Area" localSheetId="0">'งบทดลอง'!$A$1:$C$56</definedName>
    <definedName name="_xlnm.Print_Area" localSheetId="1">'หมายเหตุ1'!$A$1:$D$63</definedName>
    <definedName name="_xlnm.Print_Titles" localSheetId="0">'งบทดลอง'!$1:$4</definedName>
    <definedName name="_xlnm.Print_Titles" localSheetId="1">'หมายเหตุ1'!$1:$5</definedName>
  </definedNames>
  <calcPr fullCalcOnLoad="1"/>
</workbook>
</file>

<file path=xl/sharedStrings.xml><?xml version="1.0" encoding="utf-8"?>
<sst xmlns="http://schemas.openxmlformats.org/spreadsheetml/2006/main" count="194" uniqueCount="166">
  <si>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</si>
  <si>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</si>
  <si>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</si>
  <si>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</si>
  <si>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</si>
  <si>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</si>
  <si>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</si>
  <si>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</si>
  <si>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</si>
  <si>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</si>
  <si>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</si>
  <si>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</si>
  <si>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</si>
  <si>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</si>
  <si>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</si>
  <si>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</si>
  <si>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</si>
  <si>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</si>
  <si>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</si>
  <si>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</si>
  <si>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</si>
  <si>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</si>
  <si>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</si>
  <si>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</si>
  <si>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</si>
  <si>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</si>
  <si>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</si>
  <si>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</si>
  <si>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</si>
  <si>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</si>
  <si>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</si>
  <si>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</si>
  <si>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1009</t>
  </si>
  <si>
    <t>1011</t>
  </si>
  <si>
    <t>1013</t>
  </si>
  <si>
    <t>องค์การบริหารส่วนตำบลปากช่อง</t>
  </si>
  <si>
    <t>ครุภัณฑ์</t>
  </si>
  <si>
    <t>เงินกู้โครงการเศรษฐกิจชุมชน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</si>
  <si>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</si>
  <si>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</si>
  <si>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</si>
  <si>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</si>
  <si>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</si>
  <si>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</si>
  <si>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</si>
  <si>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</si>
  <si>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</si>
  <si>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</si>
  <si>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</si>
  <si>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</si>
  <si>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</si>
  <si>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</si>
  <si>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</si>
  <si>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</si>
  <si>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</si>
  <si>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</si>
  <si>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</si>
  <si>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</si>
  <si>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</si>
  <si>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</si>
  <si>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</si>
  <si>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</si>
  <si>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</si>
  <si>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</si>
  <si>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</si>
  <si>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(2)   รายได้เบ็ดเตล็ดอื่น  ๆ</t>
  </si>
  <si>
    <t>0307</t>
  </si>
  <si>
    <t>(1)   ค่าขายแบบแปลน</t>
  </si>
  <si>
    <t>1016</t>
  </si>
  <si>
    <t>(4)   ภาษีมูลค่าเพิ่ม (1ใน9)</t>
  </si>
  <si>
    <t>หมายเหตุ 1</t>
  </si>
  <si>
    <t>1010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</si>
  <si>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</si>
  <si>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</si>
  <si>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</si>
  <si>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</si>
  <si>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 xml:space="preserve">  -     รายได้ที่รัฐบาลจัดสรรให้</t>
  </si>
  <si>
    <t xml:space="preserve">  -     รายได้ที่จัดเก็บเอง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</si>
  <si>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</si>
  <si>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</si>
  <si>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</si>
  <si>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ค่าตอบแทนอื่นเป็นกรณีพิเศษแก่พนักงานส่วนตำบลและลูกจ้าง</t>
  </si>
  <si>
    <t>(1)   เงินอุดหนุนทั่วไป</t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</si>
  <si>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</si>
  <si>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</si>
  <si>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</si>
  <si>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</si>
  <si>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</si>
  <si>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</si>
  <si>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</si>
  <si>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(6)   ใบอนุญาตเกี่ยวกับการควบคุมอาคาร</t>
  </si>
  <si>
    <t>2000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</si>
  <si>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</si>
  <si>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</si>
  <si>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</si>
  <si>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</si>
  <si>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</si>
  <si>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</si>
  <si>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</si>
  <si>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</si>
  <si>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</si>
  <si>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</si>
  <si>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</si>
  <si>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</si>
  <si>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</si>
  <si>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</si>
  <si>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</si>
  <si>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</si>
  <si>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</si>
  <si>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(นายเสกสันต์  ทองสวัสดิ์วงศ์)</t>
  </si>
  <si>
    <t>นายกองค์การบริหารส่วนตำบลปากช่อง</t>
  </si>
  <si>
    <t>เงินฝากธนาคารบัญชีรออมทรัพย์  - ธกส.(621-2-63479-3)</t>
  </si>
  <si>
    <t>รายจ่ายรอจ่าย  (หมายเหตุ  3)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</si>
  <si>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</si>
  <si>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</si>
  <si>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</si>
  <si>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</si>
  <si>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(5)   ค่าใบอนุญาตจัดตั้งสถานที่จำหน่ายอาหารหรือสถานที่สะสมอาหารฯ</t>
  </si>
  <si>
    <t>ลำดับ</t>
  </si>
  <si>
    <t xml:space="preserve">                                                     -    ทราบ</t>
  </si>
  <si>
    <t>เงินฝากธนาคารบัญชีฝากเผื่อเรียก - ธ.ออมสิน (020088645021)</t>
  </si>
  <si>
    <t>เงินฝากธนาคารบัญชีฝากประจำ 3 เดือน - ธ.ออมสิน (300010510026)</t>
  </si>
  <si>
    <t>รายจ่ายค้างจ่าย  (หมายเหตุ  4)</t>
  </si>
  <si>
    <t>เงินค้ำประกันซอง</t>
  </si>
  <si>
    <t>เงินค้ำประกันสัญญา</t>
  </si>
  <si>
    <t>เงินเดือน (ฝ่ายประจำ)</t>
  </si>
  <si>
    <t>เงินเดือน (ฝ่ายการเมือง)</t>
  </si>
  <si>
    <t>ลูกหนี้ค้างรับ</t>
  </si>
  <si>
    <t>จำนวนเงิน</t>
  </si>
  <si>
    <t>หมวด/รายการ</t>
  </si>
  <si>
    <t>**คงเหลือ**</t>
  </si>
  <si>
    <t xml:space="preserve">                       ผู้อำนวยการกองคลัง</t>
  </si>
  <si>
    <t>รายละเอียด  ประกอบงบทดลองและรายงาน รับ-จ่ายเงินสด</t>
  </si>
  <si>
    <t>หมวดที่จ่าย</t>
  </si>
  <si>
    <r>
      <rPr>
        <b/>
        <u val="single"/>
        <sz val="16"/>
        <rFont val="TH SarabunPSK"/>
        <family val="2"/>
      </rPr>
      <t>เงินรับฝาก</t>
    </r>
    <r>
      <rPr>
        <b/>
        <sz val="16"/>
        <rFont val="TH SarabunPSK"/>
        <family val="2"/>
      </rPr>
      <t xml:space="preserve">  (หมายเหตุ 2)</t>
    </r>
  </si>
  <si>
    <r>
      <rPr>
        <b/>
        <u val="single"/>
        <sz val="16"/>
        <rFont val="TH SarabunPSK"/>
        <family val="2"/>
      </rPr>
      <t>รายจ่ายรอจ่าย</t>
    </r>
    <r>
      <rPr>
        <b/>
        <sz val="16"/>
        <rFont val="TH SarabunPSK"/>
        <family val="2"/>
      </rPr>
      <t xml:space="preserve">  (หมายเหตุ  3)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</si>
  <si>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4)</t>
    </r>
  </si>
  <si>
    <t>เงินประกันสังคม</t>
  </si>
  <si>
    <t>เงินอุดหนุนทั่วไป (สนับสนุนบริหารจัดการ)</t>
  </si>
  <si>
    <t>(4)   ค่าปรับอื่น ๆ</t>
  </si>
  <si>
    <t xml:space="preserve">ครุภัณฑ์เครื่องดับเพลิง </t>
  </si>
  <si>
    <t>ชุดดับเพลิง ในอาคาร NOMEX ๓ ชั้น พร้อมอุปกรณ์ครบชุด (เสื้อ กางเกง หมวก ผ้าคลุมศีรษะ ถุงมือ รองเท้า) จำนวน 2 ชุด</t>
  </si>
  <si>
    <t xml:space="preserve">ที่ดินและสิ่งก่อสร้าง </t>
  </si>
  <si>
    <t>ค่าปรับปรุงเพิ่มเติมห้องประชุมสภา (อาคารหลังเก่า)</t>
  </si>
  <si>
    <t>เงินอุดหนุนทั่วไป (สนับสนุนการสงเคราะห์เบี้ยยังชีพสูงอายุ)</t>
  </si>
  <si>
    <t>เงินอุดหนุนทั่วไป (สนับสนุนการสงเคราะห์เบี้ยยังชีพคนพิการ)</t>
  </si>
  <si>
    <t>เงินอุดหนุนทั่วไป (สนับสนุนอาหารเสริม นม)</t>
  </si>
  <si>
    <t>เงินอุดหนุนทั่วไป (สนับสนุนอาหารกลางวัน)</t>
  </si>
  <si>
    <t>เงินอุดหนุนทั่วไป (ส่งเสริมศักยภาพการจัดการศึกษา)</t>
  </si>
  <si>
    <t>เงินอุดหนุนทั่วไป (การสงเคราะห์เบี้ยยังชีพผู้ป่วยเอดส์)</t>
  </si>
  <si>
    <t>เงินอุดหนุนทั่วไป สนับสนุน ศพด. (ค่าจัดการเรียนการสอน)</t>
  </si>
  <si>
    <t>เงินอุดหนุนทั่วไป สนับสนุน ศพด. (ค่าตอบแทน/ค่าครองชีพ/ประกันสังคม)</t>
  </si>
  <si>
    <t>(1)  เงินอุดหนุนทั่วไป (สนับสนุนบริหารจัดการ)</t>
  </si>
  <si>
    <t>(2)  เงินอุดหนุนทั่วไป (สนับสนุนการสงเคราะห์เบี้ยยังชีพสูงอายุ)</t>
  </si>
  <si>
    <t>(3)  เงินอุดหนุนทั่วไป (สนับสนุนการสงเคราะห์เบี้ยยังชีพคนพิการ)</t>
  </si>
  <si>
    <t>บริการทางการแพทย์</t>
  </si>
  <si>
    <t>วันที่  31  มกราคม  2558</t>
  </si>
  <si>
    <t>(4)  เงินอุดหนุนทั่วไป (สนับสนุนการบริการสาธารณสุข)</t>
  </si>
  <si>
    <t>(5)  เงินอุดหนุนทั่วไป (สนับสนุนอาหารเสริม นม)</t>
  </si>
  <si>
    <t>(6)  เงินอุดหนุนทั่วไป (สนับสนุนอาหารกลางวัน)</t>
  </si>
  <si>
    <t>(7)  เงินอุดหนุนทั่วไป (ส่งเสริมศักยภาพการจัดการศึกษา)</t>
  </si>
  <si>
    <t>(8)  เงินอุดหนุนทั่วไป (การสงเคราะห์เบี้ยยังชีพผู้ป่วยเอดส์)</t>
  </si>
  <si>
    <t>(9)  เงินอุดหนุนทั่วไป สนับสนุน ศพด. (ค่าจัดการเรียนการสอน)</t>
  </si>
  <si>
    <t>(10)  เงินอุดหนุนทั่วไป สนับสนุน ศพด. (ค่าตอบแทน/ค่าครองชีพ/ประกันสังคม)</t>
  </si>
  <si>
    <t>ณ.  วันที่  31  มกราคม  2558</t>
  </si>
  <si>
    <t>วันที่  31 มกราคม  2558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</si>
</sst>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</numFmts>
  <fonts count="52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>
        <color indexed="12"/>
      </right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1" xfId="33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3" fontId="2" fillId="0" borderId="11" xfId="0" applyNumberFormat="1" applyFont="1" applyBorder="1" applyAlignment="1">
      <alignment horizontal="center"/>
    </xf>
    <xf numFmtId="43" fontId="2" fillId="0" borderId="0" xfId="33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43" fontId="46" fillId="0" borderId="11" xfId="33" applyFont="1" applyBorder="1" applyAlignment="1">
      <alignment horizontal="center"/>
    </xf>
    <xf numFmtId="43" fontId="46" fillId="0" borderId="0" xfId="33" applyFont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43" fontId="3" fillId="0" borderId="21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22" xfId="33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43" fontId="2" fillId="0" borderId="23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22" xfId="33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23" xfId="33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3" fontId="2" fillId="0" borderId="13" xfId="33" applyFont="1" applyBorder="1" applyAlignment="1">
      <alignment/>
    </xf>
    <xf numFmtId="43" fontId="2" fillId="0" borderId="24" xfId="33" applyFont="1" applyBorder="1" applyAlignment="1">
      <alignment/>
    </xf>
    <xf numFmtId="0" fontId="2" fillId="0" borderId="13" xfId="0" applyFont="1" applyBorder="1" applyAlignment="1">
      <alignment/>
    </xf>
    <xf numFmtId="0" fontId="3" fillId="0" borderId="21" xfId="0" applyFont="1" applyBorder="1" applyAlignment="1">
      <alignment horizontal="center"/>
    </xf>
    <xf numFmtId="43" fontId="3" fillId="0" borderId="21" xfId="33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47" fillId="0" borderId="11" xfId="33" applyFont="1" applyBorder="1" applyAlignment="1">
      <alignment horizontal="center"/>
    </xf>
    <xf numFmtId="43" fontId="48" fillId="0" borderId="25" xfId="33" applyFont="1" applyBorder="1" applyAlignment="1">
      <alignment horizontal="center" vertical="top"/>
    </xf>
    <xf numFmtId="0" fontId="48" fillId="0" borderId="26" xfId="0" applyFont="1" applyBorder="1" applyAlignment="1">
      <alignment horizontal="left" vertical="top"/>
    </xf>
    <xf numFmtId="0" fontId="49" fillId="0" borderId="27" xfId="0" applyFont="1" applyBorder="1" applyAlignment="1">
      <alignment horizontal="left" vertical="top"/>
    </xf>
    <xf numFmtId="43" fontId="50" fillId="0" borderId="25" xfId="33" applyFont="1" applyBorder="1" applyAlignment="1">
      <alignment horizontal="center" vertical="top"/>
    </xf>
    <xf numFmtId="0" fontId="48" fillId="0" borderId="25" xfId="0" applyFont="1" applyBorder="1" applyAlignment="1">
      <alignment horizontal="center" vertical="top"/>
    </xf>
    <xf numFmtId="43" fontId="48" fillId="0" borderId="26" xfId="33" applyFont="1" applyBorder="1" applyAlignment="1">
      <alignment vertical="center"/>
    </xf>
    <xf numFmtId="0" fontId="48" fillId="0" borderId="26" xfId="0" applyFont="1" applyBorder="1" applyAlignment="1">
      <alignment vertical="top"/>
    </xf>
    <xf numFmtId="0" fontId="48" fillId="0" borderId="28" xfId="0" applyFont="1" applyBorder="1" applyAlignment="1">
      <alignment horizontal="left" vertical="top"/>
    </xf>
    <xf numFmtId="0" fontId="48" fillId="0" borderId="25" xfId="0" applyFont="1" applyBorder="1" applyAlignment="1">
      <alignment horizontal="left" vertical="top"/>
    </xf>
    <xf numFmtId="0" fontId="51" fillId="0" borderId="25" xfId="0" applyFont="1" applyBorder="1" applyAlignment="1">
      <alignment horizontal="left" vertical="top" wrapText="1"/>
    </xf>
    <xf numFmtId="0" fontId="48" fillId="0" borderId="27" xfId="0" applyFont="1" applyBorder="1" applyAlignment="1">
      <alignment horizontal="left" vertical="top"/>
    </xf>
    <xf numFmtId="43" fontId="48" fillId="0" borderId="25" xfId="33" applyFont="1" applyBorder="1" applyAlignment="1">
      <alignment vertical="top"/>
    </xf>
    <xf numFmtId="43" fontId="2" fillId="0" borderId="26" xfId="33" applyFont="1" applyBorder="1" applyAlignment="1">
      <alignment vertical="center"/>
    </xf>
    <xf numFmtId="43" fontId="2" fillId="0" borderId="29" xfId="33" applyFont="1" applyBorder="1" applyAlignment="1">
      <alignment vertical="center"/>
    </xf>
    <xf numFmtId="194" fontId="3" fillId="0" borderId="13" xfId="33" applyNumberFormat="1" applyFont="1" applyBorder="1" applyAlignment="1">
      <alignment/>
    </xf>
    <xf numFmtId="194" fontId="2" fillId="0" borderId="0" xfId="0" applyNumberFormat="1" applyFont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0" fillId="0" borderId="31" xfId="0" applyFont="1" applyBorder="1" applyAlignment="1">
      <alignment horizontal="center" vertical="top"/>
    </xf>
    <xf numFmtId="0" fontId="50" fillId="0" borderId="32" xfId="0" applyFont="1" applyBorder="1" applyAlignment="1">
      <alignment horizontal="center" vertical="top"/>
    </xf>
    <xf numFmtId="0" fontId="50" fillId="0" borderId="27" xfId="0" applyFont="1" applyBorder="1" applyAlignment="1">
      <alignment horizontal="center" vertical="top"/>
    </xf>
    <xf numFmtId="0" fontId="48" fillId="0" borderId="31" xfId="0" applyFont="1" applyBorder="1" applyAlignment="1">
      <alignment horizontal="center" vertical="top"/>
    </xf>
    <xf numFmtId="0" fontId="48" fillId="0" borderId="27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C3"/>
    </sheetView>
  </sheetViews>
  <sheetFormatPr defaultColWidth="9.140625" defaultRowHeight="21.75"/>
  <cols>
    <col min="1" max="1" width="60.8515625" style="4" customWidth="1"/>
    <col min="2" max="3" width="21.7109375" style="4" customWidth="1"/>
    <col min="4" max="5" width="13.00390625" style="4" customWidth="1"/>
    <col min="6" max="9" width="12.8515625" style="4" customWidth="1"/>
    <col min="10" max="16384" width="9.140625" style="4" customWidth="1"/>
  </cols>
  <sheetData>
    <row r="1" spans="1:4" ht="21">
      <c r="A1" s="75" t="s">
        <v>28</v>
      </c>
      <c r="B1" s="75"/>
      <c r="C1" s="75"/>
      <c r="D1" s="3"/>
    </row>
    <row r="2" spans="1:9" ht="21">
      <c r="A2" s="75" t="s">
        <v>29</v>
      </c>
      <c r="B2" s="75"/>
      <c r="C2" s="75"/>
      <c r="D2" s="3"/>
      <c r="E2" s="9"/>
      <c r="F2" s="75"/>
      <c r="G2" s="75"/>
      <c r="H2" s="75"/>
      <c r="I2" s="75"/>
    </row>
    <row r="3" spans="1:9" ht="21">
      <c r="A3" s="76" t="s">
        <v>164</v>
      </c>
      <c r="B3" s="76"/>
      <c r="C3" s="76"/>
      <c r="D3" s="9"/>
      <c r="E3" s="9"/>
      <c r="F3" s="75"/>
      <c r="G3" s="75"/>
      <c r="H3" s="75"/>
      <c r="I3" s="75"/>
    </row>
    <row r="4" spans="1:9" ht="21">
      <c r="A4" s="23" t="s">
        <v>30</v>
      </c>
      <c r="B4" s="17" t="s">
        <v>1</v>
      </c>
      <c r="C4" s="17" t="s">
        <v>2</v>
      </c>
      <c r="D4" s="9"/>
      <c r="E4" s="9"/>
      <c r="F4" s="3"/>
      <c r="G4" s="3"/>
      <c r="H4" s="3"/>
      <c r="I4" s="3"/>
    </row>
    <row r="5" spans="1:9" ht="21">
      <c r="A5" s="24" t="s">
        <v>48</v>
      </c>
      <c r="B5" s="25"/>
      <c r="C5" s="20"/>
      <c r="D5" s="26"/>
      <c r="E5" s="9"/>
      <c r="F5" s="3"/>
      <c r="G5" s="3"/>
      <c r="H5" s="3"/>
      <c r="I5" s="3"/>
    </row>
    <row r="6" spans="1:6" ht="21">
      <c r="A6" s="27" t="s">
        <v>98</v>
      </c>
      <c r="B6" s="20"/>
      <c r="C6" s="20"/>
      <c r="D6" s="26"/>
      <c r="E6" s="8"/>
      <c r="F6" s="8"/>
    </row>
    <row r="7" spans="1:6" ht="21">
      <c r="A7" s="27" t="s">
        <v>99</v>
      </c>
      <c r="B7" s="20">
        <v>58658082.51</v>
      </c>
      <c r="C7" s="20"/>
      <c r="D7" s="26"/>
      <c r="F7" s="8"/>
    </row>
    <row r="8" spans="1:6" ht="21">
      <c r="A8" s="27" t="s">
        <v>100</v>
      </c>
      <c r="B8" s="20">
        <v>4534951.54</v>
      </c>
      <c r="C8" s="20"/>
      <c r="D8" s="26"/>
      <c r="F8" s="8"/>
    </row>
    <row r="9" spans="1:6" ht="21">
      <c r="A9" s="27" t="s">
        <v>101</v>
      </c>
      <c r="B9" s="20">
        <v>2188327.62</v>
      </c>
      <c r="C9" s="20"/>
      <c r="D9" s="26"/>
      <c r="E9" s="8"/>
      <c r="F9" s="8"/>
    </row>
    <row r="10" spans="1:6" ht="21">
      <c r="A10" s="27" t="s">
        <v>111</v>
      </c>
      <c r="B10" s="20">
        <v>133375.03</v>
      </c>
      <c r="C10" s="20"/>
      <c r="D10" s="26"/>
      <c r="E10" s="8"/>
      <c r="F10" s="8"/>
    </row>
    <row r="11" spans="1:6" ht="21">
      <c r="A11" s="27" t="s">
        <v>102</v>
      </c>
      <c r="B11" s="20">
        <v>15530413.95</v>
      </c>
      <c r="C11" s="20"/>
      <c r="D11" s="26"/>
      <c r="E11" s="8"/>
      <c r="F11" s="8"/>
    </row>
    <row r="12" spans="1:6" ht="21">
      <c r="A12" s="27" t="s">
        <v>120</v>
      </c>
      <c r="B12" s="20">
        <v>5074676.45</v>
      </c>
      <c r="C12" s="20"/>
      <c r="D12" s="26"/>
      <c r="E12" s="8"/>
      <c r="F12" s="8"/>
    </row>
    <row r="13" spans="1:6" ht="21">
      <c r="A13" s="27" t="s">
        <v>121</v>
      </c>
      <c r="B13" s="20">
        <v>1026.47</v>
      </c>
      <c r="C13" s="20"/>
      <c r="D13" s="26"/>
      <c r="E13" s="8"/>
      <c r="F13" s="8"/>
    </row>
    <row r="14" spans="1:6" ht="21">
      <c r="A14" s="28" t="s">
        <v>6</v>
      </c>
      <c r="B14" s="20">
        <v>611661</v>
      </c>
      <c r="C14" s="20"/>
      <c r="D14" s="26"/>
      <c r="F14" s="8"/>
    </row>
    <row r="15" spans="1:6" ht="21">
      <c r="A15" s="28" t="s">
        <v>126</v>
      </c>
      <c r="B15" s="20">
        <v>1592520</v>
      </c>
      <c r="C15" s="20"/>
      <c r="D15" s="26"/>
      <c r="F15" s="8"/>
    </row>
    <row r="16" spans="1:6" ht="21">
      <c r="A16" s="28" t="s">
        <v>125</v>
      </c>
      <c r="B16" s="20">
        <v>4041803</v>
      </c>
      <c r="C16" s="20"/>
      <c r="D16" s="26"/>
      <c r="F16" s="8"/>
    </row>
    <row r="17" spans="1:6" ht="21">
      <c r="A17" s="28" t="s">
        <v>7</v>
      </c>
      <c r="B17" s="20">
        <v>12445</v>
      </c>
      <c r="C17" s="20"/>
      <c r="D17" s="26"/>
      <c r="E17" s="8"/>
      <c r="F17" s="8"/>
    </row>
    <row r="18" spans="1:6" ht="21">
      <c r="A18" s="28" t="s">
        <v>8</v>
      </c>
      <c r="B18" s="20">
        <v>708686.22</v>
      </c>
      <c r="C18" s="20"/>
      <c r="D18" s="26"/>
      <c r="E18" s="8"/>
      <c r="F18" s="8"/>
    </row>
    <row r="19" spans="1:6" ht="21">
      <c r="A19" s="28" t="s">
        <v>9</v>
      </c>
      <c r="B19" s="20">
        <v>708945.3</v>
      </c>
      <c r="C19" s="20"/>
      <c r="D19" s="26"/>
      <c r="E19" s="8"/>
      <c r="F19" s="8"/>
    </row>
    <row r="20" spans="1:6" ht="21">
      <c r="A20" s="28" t="s">
        <v>10</v>
      </c>
      <c r="B20" s="20">
        <v>156320.02</v>
      </c>
      <c r="C20" s="20"/>
      <c r="D20" s="26"/>
      <c r="E20" s="8"/>
      <c r="F20" s="8"/>
    </row>
    <row r="21" spans="1:6" ht="21">
      <c r="A21" s="28" t="s">
        <v>11</v>
      </c>
      <c r="B21" s="20">
        <v>1041000</v>
      </c>
      <c r="C21" s="20"/>
      <c r="D21" s="26"/>
      <c r="E21" s="8"/>
      <c r="F21" s="8"/>
    </row>
    <row r="22" spans="1:6" ht="21">
      <c r="A22" s="28" t="s">
        <v>36</v>
      </c>
      <c r="B22" s="20">
        <v>99000</v>
      </c>
      <c r="C22" s="20"/>
      <c r="D22" s="26"/>
      <c r="E22" s="8"/>
      <c r="F22" s="8"/>
    </row>
    <row r="23" spans="1:6" ht="21">
      <c r="A23" s="28" t="s">
        <v>13</v>
      </c>
      <c r="B23" s="20"/>
      <c r="C23" s="20"/>
      <c r="D23" s="26"/>
      <c r="F23" s="8"/>
    </row>
    <row r="24" spans="1:6" ht="21">
      <c r="A24" s="28" t="s">
        <v>14</v>
      </c>
      <c r="B24" s="20">
        <v>200000</v>
      </c>
      <c r="C24" s="20"/>
      <c r="D24" s="26"/>
      <c r="F24" s="8"/>
    </row>
    <row r="25" spans="1:6" ht="21">
      <c r="A25" s="28" t="s">
        <v>127</v>
      </c>
      <c r="B25" s="29">
        <v>832415</v>
      </c>
      <c r="C25" s="20"/>
      <c r="D25" s="26"/>
      <c r="F25" s="8"/>
    </row>
    <row r="26" spans="1:6" ht="21">
      <c r="A26" s="28" t="s">
        <v>15</v>
      </c>
      <c r="B26" s="20"/>
      <c r="C26" s="20">
        <v>34442554.98</v>
      </c>
      <c r="D26" s="26"/>
      <c r="F26" s="8"/>
    </row>
    <row r="27" spans="1:6" ht="21">
      <c r="A27" s="28" t="s">
        <v>46</v>
      </c>
      <c r="B27" s="26">
        <v>26000</v>
      </c>
      <c r="C27" s="20"/>
      <c r="D27" s="26"/>
      <c r="F27" s="8"/>
    </row>
    <row r="28" spans="1:6" ht="21">
      <c r="A28" s="28" t="s">
        <v>44</v>
      </c>
      <c r="C28" s="29">
        <v>35648640.55</v>
      </c>
      <c r="D28" s="30"/>
      <c r="F28" s="8"/>
    </row>
    <row r="29" spans="1:6" ht="21">
      <c r="A29" s="28" t="s">
        <v>37</v>
      </c>
      <c r="B29" s="20"/>
      <c r="C29" s="29">
        <v>2188327.62</v>
      </c>
      <c r="D29" s="30"/>
      <c r="F29" s="8"/>
    </row>
    <row r="30" spans="1:6" ht="21">
      <c r="A30" s="12" t="s">
        <v>138</v>
      </c>
      <c r="B30" s="20"/>
      <c r="C30" s="20"/>
      <c r="D30" s="26"/>
      <c r="F30" s="8"/>
    </row>
    <row r="31" spans="1:6" ht="21">
      <c r="A31" s="12" t="s">
        <v>144</v>
      </c>
      <c r="B31" s="20">
        <v>4713100</v>
      </c>
      <c r="C31" s="20"/>
      <c r="D31" s="26"/>
      <c r="F31" s="8"/>
    </row>
    <row r="32" spans="1:6" ht="21">
      <c r="A32" s="12" t="s">
        <v>145</v>
      </c>
      <c r="B32" s="20">
        <v>763400</v>
      </c>
      <c r="C32" s="20"/>
      <c r="D32" s="26"/>
      <c r="F32" s="8"/>
    </row>
    <row r="33" spans="1:6" ht="21">
      <c r="A33" s="12" t="s">
        <v>146</v>
      </c>
      <c r="B33" s="20"/>
      <c r="C33" s="20"/>
      <c r="D33" s="26"/>
      <c r="F33" s="8"/>
    </row>
    <row r="34" spans="1:6" ht="21">
      <c r="A34" s="12" t="s">
        <v>147</v>
      </c>
      <c r="B34" s="20"/>
      <c r="C34" s="57"/>
      <c r="D34" s="26"/>
      <c r="F34" s="8"/>
    </row>
    <row r="35" spans="1:6" ht="21">
      <c r="A35" s="12" t="s">
        <v>148</v>
      </c>
      <c r="B35" s="20"/>
      <c r="C35" s="57"/>
      <c r="D35" s="26"/>
      <c r="F35" s="8"/>
    </row>
    <row r="36" spans="1:6" ht="21">
      <c r="A36" s="12" t="s">
        <v>149</v>
      </c>
      <c r="B36" s="20"/>
      <c r="C36" s="57"/>
      <c r="D36" s="26"/>
      <c r="F36" s="8"/>
    </row>
    <row r="37" spans="1:6" ht="21">
      <c r="A37" s="12" t="s">
        <v>150</v>
      </c>
      <c r="B37" s="20"/>
      <c r="C37" s="57"/>
      <c r="D37" s="26"/>
      <c r="F37" s="8"/>
    </row>
    <row r="38" spans="1:6" ht="21">
      <c r="A38" s="12" t="s">
        <v>151</v>
      </c>
      <c r="B38" s="20">
        <v>166445</v>
      </c>
      <c r="C38" s="57"/>
      <c r="D38" s="26"/>
      <c r="F38" s="8"/>
    </row>
    <row r="39" spans="1:6" ht="21">
      <c r="A39" s="31" t="s">
        <v>63</v>
      </c>
      <c r="B39" s="29"/>
      <c r="C39" s="29">
        <f>SUM(หมายเหตุ1!D63)</f>
        <v>28461919.759999998</v>
      </c>
      <c r="D39" s="30"/>
      <c r="E39" s="8"/>
      <c r="F39" s="8"/>
    </row>
    <row r="40" spans="1:6" ht="21">
      <c r="A40" s="31" t="s">
        <v>64</v>
      </c>
      <c r="B40" s="29"/>
      <c r="C40" s="29">
        <f>SUM(หมายเหตุ2!D13)</f>
        <v>1002309.2</v>
      </c>
      <c r="D40" s="30"/>
      <c r="E40" s="8"/>
      <c r="F40" s="8"/>
    </row>
    <row r="41" spans="1:6" ht="21">
      <c r="A41" s="31" t="s">
        <v>112</v>
      </c>
      <c r="B41" s="29"/>
      <c r="C41" s="29">
        <f>SUM(หมายเหตุ3!C7)</f>
        <v>39737</v>
      </c>
      <c r="D41" s="30"/>
      <c r="E41" s="8"/>
      <c r="F41" s="8"/>
    </row>
    <row r="42" spans="1:6" ht="21">
      <c r="A42" s="32" t="s">
        <v>122</v>
      </c>
      <c r="B42" s="29"/>
      <c r="C42" s="29">
        <f>+หมายเหตุ4!D11</f>
        <v>11105</v>
      </c>
      <c r="D42" s="30"/>
      <c r="E42" s="8"/>
      <c r="F42" s="8"/>
    </row>
    <row r="43" spans="1:4" ht="21.75" thickBot="1">
      <c r="A43" s="33" t="s">
        <v>5</v>
      </c>
      <c r="B43" s="34">
        <f>SUM(B5:B42)</f>
        <v>101794594.10999998</v>
      </c>
      <c r="C43" s="34">
        <f>SUM(C5:C42)</f>
        <v>101794594.11</v>
      </c>
      <c r="D43" s="35"/>
    </row>
    <row r="44" spans="1:4" ht="21.75" thickTop="1">
      <c r="A44" s="9"/>
      <c r="B44" s="35"/>
      <c r="C44" s="35">
        <f>+C43-B43</f>
        <v>0</v>
      </c>
      <c r="D44" s="35"/>
    </row>
    <row r="45" spans="1:4" ht="21">
      <c r="A45" s="2"/>
      <c r="C45" s="36"/>
      <c r="D45" s="36"/>
    </row>
    <row r="46" spans="1:2" ht="21">
      <c r="A46" s="11" t="s">
        <v>113</v>
      </c>
      <c r="B46" s="11" t="s">
        <v>114</v>
      </c>
    </row>
    <row r="47" spans="1:2" ht="21">
      <c r="A47" s="4" t="s">
        <v>45</v>
      </c>
      <c r="B47" s="4" t="s">
        <v>31</v>
      </c>
    </row>
    <row r="48" ht="53.25" customHeight="1"/>
    <row r="49" spans="1:2" ht="21">
      <c r="A49" s="4" t="s">
        <v>78</v>
      </c>
      <c r="B49" s="4" t="s">
        <v>79</v>
      </c>
    </row>
    <row r="50" spans="1:2" ht="21">
      <c r="A50" s="4" t="s">
        <v>131</v>
      </c>
      <c r="B50" s="4" t="s">
        <v>80</v>
      </c>
    </row>
    <row r="51" ht="21">
      <c r="A51" s="55"/>
    </row>
    <row r="52" spans="1:4" ht="21">
      <c r="A52" s="75" t="s">
        <v>115</v>
      </c>
      <c r="B52" s="75"/>
      <c r="C52" s="75"/>
      <c r="D52" s="3"/>
    </row>
    <row r="53" ht="21">
      <c r="A53" s="4" t="s">
        <v>119</v>
      </c>
    </row>
    <row r="54" ht="51" customHeight="1"/>
    <row r="55" spans="1:4" ht="21">
      <c r="A55" s="77" t="s">
        <v>109</v>
      </c>
      <c r="B55" s="77"/>
      <c r="C55" s="77"/>
      <c r="D55" s="6"/>
    </row>
    <row r="56" spans="1:4" ht="21">
      <c r="A56" s="77" t="s">
        <v>110</v>
      </c>
      <c r="B56" s="77"/>
      <c r="C56" s="77"/>
      <c r="D56" s="6"/>
    </row>
    <row r="57" spans="1:4" ht="21">
      <c r="A57" s="77"/>
      <c r="B57" s="77"/>
      <c r="C57" s="77"/>
      <c r="D57" s="6"/>
    </row>
  </sheetData>
  <sheetProtection/>
  <mergeCells count="10">
    <mergeCell ref="F2:I2"/>
    <mergeCell ref="A1:C1"/>
    <mergeCell ref="A2:C2"/>
    <mergeCell ref="A3:C3"/>
    <mergeCell ref="A57:C57"/>
    <mergeCell ref="A52:C52"/>
    <mergeCell ref="A55:C55"/>
    <mergeCell ref="A56:C56"/>
    <mergeCell ref="F3:G3"/>
    <mergeCell ref="H3:I3"/>
  </mergeCells>
  <printOptions/>
  <pageMargins left="0.54" right="0.1968503937007874" top="0.65" bottom="0.36" header="0.2362204724409449" footer="0.15748031496062992"/>
  <pageSetup horizontalDpi="180" verticalDpi="18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65.421875" style="4" bestFit="1" customWidth="1"/>
    <col min="2" max="2" width="9.140625" style="4" customWidth="1"/>
    <col min="3" max="3" width="16.421875" style="8" customWidth="1"/>
    <col min="4" max="4" width="17.140625" style="8" customWidth="1"/>
    <col min="5" max="5" width="15.28125" style="4" bestFit="1" customWidth="1"/>
    <col min="6" max="6" width="13.00390625" style="4" customWidth="1"/>
    <col min="7" max="16384" width="9.140625" style="4" customWidth="1"/>
  </cols>
  <sheetData>
    <row r="1" spans="1:4" ht="21">
      <c r="A1" s="75" t="s">
        <v>35</v>
      </c>
      <c r="B1" s="75"/>
      <c r="C1" s="75"/>
      <c r="D1" s="75"/>
    </row>
    <row r="2" spans="1:4" ht="21">
      <c r="A2" s="75" t="s">
        <v>49</v>
      </c>
      <c r="B2" s="75"/>
      <c r="C2" s="75"/>
      <c r="D2" s="75"/>
    </row>
    <row r="3" spans="1:4" ht="21">
      <c r="A3" s="76" t="s">
        <v>156</v>
      </c>
      <c r="B3" s="76"/>
      <c r="C3" s="76"/>
      <c r="D3" s="76"/>
    </row>
    <row r="4" spans="1:4" ht="21">
      <c r="A4" s="37" t="s">
        <v>70</v>
      </c>
      <c r="B4" s="22"/>
      <c r="C4" s="22"/>
      <c r="D4" s="22"/>
    </row>
    <row r="5" spans="1:4" s="6" customFormat="1" ht="36.75" customHeight="1">
      <c r="A5" s="38" t="s">
        <v>0</v>
      </c>
      <c r="B5" s="38" t="s">
        <v>43</v>
      </c>
      <c r="C5" s="39" t="s">
        <v>40</v>
      </c>
      <c r="D5" s="40" t="s">
        <v>50</v>
      </c>
    </row>
    <row r="6" spans="1:4" ht="21">
      <c r="A6" s="41" t="s">
        <v>39</v>
      </c>
      <c r="B6" s="12"/>
      <c r="C6" s="14"/>
      <c r="D6" s="42"/>
    </row>
    <row r="7" spans="1:4" ht="21">
      <c r="A7" s="41" t="s">
        <v>77</v>
      </c>
      <c r="B7" s="12"/>
      <c r="C7" s="14"/>
      <c r="D7" s="42"/>
    </row>
    <row r="8" spans="1:4" ht="21">
      <c r="A8" s="12" t="s">
        <v>51</v>
      </c>
      <c r="B8" s="13" t="s">
        <v>17</v>
      </c>
      <c r="C8" s="14">
        <v>3500000</v>
      </c>
      <c r="D8" s="42">
        <v>272865.88</v>
      </c>
    </row>
    <row r="9" spans="1:4" ht="21">
      <c r="A9" s="12" t="s">
        <v>52</v>
      </c>
      <c r="B9" s="13" t="s">
        <v>16</v>
      </c>
      <c r="C9" s="14">
        <v>270000</v>
      </c>
      <c r="D9" s="42">
        <v>3179.97</v>
      </c>
    </row>
    <row r="10" spans="1:4" ht="21">
      <c r="A10" s="12" t="s">
        <v>53</v>
      </c>
      <c r="B10" s="13" t="s">
        <v>18</v>
      </c>
      <c r="C10" s="14">
        <v>900000</v>
      </c>
      <c r="D10" s="42">
        <v>16647</v>
      </c>
    </row>
    <row r="11" spans="1:4" ht="21">
      <c r="A11" s="43" t="s">
        <v>76</v>
      </c>
      <c r="B11" s="13"/>
      <c r="C11" s="14"/>
      <c r="D11" s="42"/>
    </row>
    <row r="12" spans="1:4" ht="21">
      <c r="A12" s="12" t="s">
        <v>69</v>
      </c>
      <c r="B12" s="13" t="s">
        <v>21</v>
      </c>
      <c r="C12" s="14">
        <v>6627000</v>
      </c>
      <c r="D12" s="42">
        <v>2365670.89</v>
      </c>
    </row>
    <row r="13" spans="1:4" ht="21">
      <c r="A13" s="12" t="s">
        <v>116</v>
      </c>
      <c r="B13" s="13" t="s">
        <v>21</v>
      </c>
      <c r="C13" s="14">
        <v>9000000</v>
      </c>
      <c r="D13" s="42">
        <v>2324247.24</v>
      </c>
    </row>
    <row r="14" spans="1:4" ht="21">
      <c r="A14" s="12" t="s">
        <v>72</v>
      </c>
      <c r="B14" s="13" t="s">
        <v>27</v>
      </c>
      <c r="C14" s="14">
        <v>250000</v>
      </c>
      <c r="D14" s="42">
        <v>134767.13</v>
      </c>
    </row>
    <row r="15" spans="1:4" ht="21">
      <c r="A15" s="12" t="s">
        <v>73</v>
      </c>
      <c r="B15" s="13" t="s">
        <v>20</v>
      </c>
      <c r="C15" s="14">
        <v>2500000</v>
      </c>
      <c r="D15" s="42">
        <v>1322349.89</v>
      </c>
    </row>
    <row r="16" spans="1:4" ht="21">
      <c r="A16" s="12" t="s">
        <v>74</v>
      </c>
      <c r="B16" s="13" t="s">
        <v>19</v>
      </c>
      <c r="C16" s="14">
        <v>5000000</v>
      </c>
      <c r="D16" s="42">
        <v>1860903.7</v>
      </c>
    </row>
    <row r="17" spans="1:4" ht="21">
      <c r="A17" s="12" t="s">
        <v>75</v>
      </c>
      <c r="B17" s="13" t="s">
        <v>32</v>
      </c>
      <c r="C17" s="14">
        <v>3000</v>
      </c>
      <c r="D17" s="42"/>
    </row>
    <row r="18" spans="1:4" ht="21">
      <c r="A18" s="12" t="s">
        <v>83</v>
      </c>
      <c r="B18" s="13" t="s">
        <v>71</v>
      </c>
      <c r="C18" s="14">
        <v>100000</v>
      </c>
      <c r="D18" s="42">
        <v>39649.42</v>
      </c>
    </row>
    <row r="19" spans="1:4" ht="21">
      <c r="A19" s="12" t="s">
        <v>84</v>
      </c>
      <c r="B19" s="13" t="s">
        <v>33</v>
      </c>
      <c r="C19" s="14">
        <v>200000</v>
      </c>
      <c r="D19" s="42">
        <v>105409.06</v>
      </c>
    </row>
    <row r="20" spans="1:4" ht="21">
      <c r="A20" s="12" t="s">
        <v>85</v>
      </c>
      <c r="B20" s="13" t="s">
        <v>34</v>
      </c>
      <c r="C20" s="14">
        <v>22000000</v>
      </c>
      <c r="D20" s="42">
        <v>2650267</v>
      </c>
    </row>
    <row r="21" spans="1:4" ht="21">
      <c r="A21" s="12" t="s">
        <v>86</v>
      </c>
      <c r="B21" s="13" t="s">
        <v>68</v>
      </c>
      <c r="C21" s="14">
        <v>10000</v>
      </c>
      <c r="D21" s="42">
        <v>5100</v>
      </c>
    </row>
    <row r="22" spans="1:4" ht="21">
      <c r="A22" s="17" t="s">
        <v>38</v>
      </c>
      <c r="B22" s="18"/>
      <c r="C22" s="19">
        <f>SUM(C8:C21)</f>
        <v>50360000</v>
      </c>
      <c r="D22" s="44">
        <f>SUM(D8:D21)</f>
        <v>11101057.18</v>
      </c>
    </row>
    <row r="23" spans="1:4" ht="21">
      <c r="A23" s="41" t="s">
        <v>41</v>
      </c>
      <c r="B23" s="12"/>
      <c r="C23" s="14"/>
      <c r="D23" s="42"/>
    </row>
    <row r="24" spans="1:4" ht="21">
      <c r="A24" s="12" t="s">
        <v>87</v>
      </c>
      <c r="B24" s="13" t="s">
        <v>23</v>
      </c>
      <c r="C24" s="14">
        <v>50000</v>
      </c>
      <c r="D24" s="42">
        <v>79328</v>
      </c>
    </row>
    <row r="25" spans="1:4" ht="21">
      <c r="A25" s="12" t="s">
        <v>88</v>
      </c>
      <c r="B25" s="13" t="s">
        <v>25</v>
      </c>
      <c r="C25" s="14">
        <v>850000</v>
      </c>
      <c r="D25" s="42">
        <v>323170</v>
      </c>
    </row>
    <row r="26" spans="1:4" ht="21">
      <c r="A26" s="12" t="s">
        <v>89</v>
      </c>
      <c r="B26" s="13" t="s">
        <v>22</v>
      </c>
      <c r="C26" s="14">
        <v>8000</v>
      </c>
      <c r="D26" s="42">
        <v>4500</v>
      </c>
    </row>
    <row r="27" spans="1:5" ht="21">
      <c r="A27" s="12" t="s">
        <v>139</v>
      </c>
      <c r="B27" s="13" t="s">
        <v>47</v>
      </c>
      <c r="C27" s="14">
        <v>20000</v>
      </c>
      <c r="D27" s="42">
        <v>658</v>
      </c>
      <c r="E27" s="4" t="s">
        <v>108</v>
      </c>
    </row>
    <row r="28" spans="1:4" ht="21">
      <c r="A28" s="12" t="s">
        <v>94</v>
      </c>
      <c r="B28" s="13" t="s">
        <v>92</v>
      </c>
      <c r="C28" s="14">
        <v>5000</v>
      </c>
      <c r="D28" s="42"/>
    </row>
    <row r="29" spans="1:4" ht="21">
      <c r="A29" s="12" t="s">
        <v>90</v>
      </c>
      <c r="B29" s="13" t="s">
        <v>24</v>
      </c>
      <c r="C29" s="14">
        <v>5000</v>
      </c>
      <c r="D29" s="42">
        <v>1580</v>
      </c>
    </row>
    <row r="30" spans="1:4" ht="21">
      <c r="A30" s="12" t="s">
        <v>117</v>
      </c>
      <c r="B30" s="13" t="s">
        <v>103</v>
      </c>
      <c r="C30" s="14">
        <v>20000</v>
      </c>
      <c r="D30" s="42">
        <v>14540</v>
      </c>
    </row>
    <row r="31" spans="1:4" ht="21">
      <c r="A31" s="12" t="s">
        <v>105</v>
      </c>
      <c r="B31" s="13" t="s">
        <v>93</v>
      </c>
      <c r="C31" s="14">
        <v>50000</v>
      </c>
      <c r="D31" s="42">
        <v>25090</v>
      </c>
    </row>
    <row r="32" spans="1:4" ht="21">
      <c r="A32" s="12" t="s">
        <v>104</v>
      </c>
      <c r="B32" s="13"/>
      <c r="C32" s="14">
        <v>2000</v>
      </c>
      <c r="D32" s="42">
        <v>1260</v>
      </c>
    </row>
    <row r="33" spans="1:4" ht="21">
      <c r="A33" s="17" t="s">
        <v>38</v>
      </c>
      <c r="B33" s="18"/>
      <c r="C33" s="19">
        <f>SUM(C24:C32)</f>
        <v>1010000</v>
      </c>
      <c r="D33" s="44">
        <f>SUM(D24:D32)</f>
        <v>450126</v>
      </c>
    </row>
    <row r="34" spans="1:4" ht="21">
      <c r="A34" s="45"/>
      <c r="B34" s="13"/>
      <c r="C34" s="46"/>
      <c r="D34" s="47"/>
    </row>
    <row r="35" spans="1:4" ht="21">
      <c r="A35" s="43" t="s">
        <v>54</v>
      </c>
      <c r="B35" s="13"/>
      <c r="C35" s="14"/>
      <c r="D35" s="42"/>
    </row>
    <row r="36" spans="1:4" ht="21">
      <c r="A36" s="12" t="s">
        <v>62</v>
      </c>
      <c r="B36" s="13" t="s">
        <v>42</v>
      </c>
      <c r="C36" s="14">
        <v>400000</v>
      </c>
      <c r="D36" s="42">
        <v>226996.18</v>
      </c>
    </row>
    <row r="37" spans="1:4" ht="21">
      <c r="A37" s="17" t="s">
        <v>38</v>
      </c>
      <c r="B37" s="18"/>
      <c r="C37" s="19">
        <f>SUM(C36:C36)</f>
        <v>400000</v>
      </c>
      <c r="D37" s="44">
        <f>SUM(D36:D36)</f>
        <v>226996.18</v>
      </c>
    </row>
    <row r="38" spans="1:4" ht="21">
      <c r="A38" s="43" t="s">
        <v>55</v>
      </c>
      <c r="B38" s="13"/>
      <c r="C38" s="14"/>
      <c r="D38" s="42"/>
    </row>
    <row r="39" spans="1:4" ht="21">
      <c r="A39" s="12" t="s">
        <v>67</v>
      </c>
      <c r="B39" s="13" t="s">
        <v>26</v>
      </c>
      <c r="C39" s="14">
        <v>200000</v>
      </c>
      <c r="D39" s="42">
        <v>28500</v>
      </c>
    </row>
    <row r="40" spans="1:4" ht="21">
      <c r="A40" s="12" t="s">
        <v>65</v>
      </c>
      <c r="B40" s="13" t="s">
        <v>66</v>
      </c>
      <c r="C40" s="14">
        <v>30000</v>
      </c>
      <c r="D40" s="42">
        <v>47419.4</v>
      </c>
    </row>
    <row r="41" spans="1:4" ht="21">
      <c r="A41" s="17" t="s">
        <v>38</v>
      </c>
      <c r="B41" s="18"/>
      <c r="C41" s="19">
        <f>SUM(C39:C40)</f>
        <v>230000</v>
      </c>
      <c r="D41" s="44">
        <f>SUM(D39:D40)</f>
        <v>75919.4</v>
      </c>
    </row>
    <row r="42" spans="1:4" ht="21">
      <c r="A42" s="48" t="s">
        <v>106</v>
      </c>
      <c r="B42" s="18"/>
      <c r="C42" s="19"/>
      <c r="D42" s="44"/>
    </row>
    <row r="43" spans="1:4" ht="21">
      <c r="A43" s="49" t="s">
        <v>107</v>
      </c>
      <c r="B43" s="18"/>
      <c r="C43" s="50">
        <v>0</v>
      </c>
      <c r="D43" s="44">
        <v>0</v>
      </c>
    </row>
    <row r="44" spans="1:4" ht="21">
      <c r="A44" s="17" t="s">
        <v>38</v>
      </c>
      <c r="B44" s="18"/>
      <c r="C44" s="19">
        <f>+C43</f>
        <v>0</v>
      </c>
      <c r="D44" s="19">
        <f>+D43</f>
        <v>0</v>
      </c>
    </row>
    <row r="45" spans="1:4" ht="21">
      <c r="A45" s="43" t="s">
        <v>56</v>
      </c>
      <c r="B45" s="13"/>
      <c r="C45" s="14"/>
      <c r="D45" s="51"/>
    </row>
    <row r="46" spans="1:4" ht="21">
      <c r="A46" s="43" t="s">
        <v>57</v>
      </c>
      <c r="B46" s="13"/>
      <c r="C46" s="14"/>
      <c r="D46" s="42"/>
    </row>
    <row r="47" spans="1:4" ht="21">
      <c r="A47" s="12" t="s">
        <v>82</v>
      </c>
      <c r="B47" s="13" t="s">
        <v>91</v>
      </c>
      <c r="C47" s="14">
        <v>13000000</v>
      </c>
      <c r="D47" s="42">
        <v>4876944</v>
      </c>
    </row>
    <row r="48" spans="1:4" ht="21">
      <c r="A48" s="17" t="s">
        <v>38</v>
      </c>
      <c r="B48" s="18"/>
      <c r="C48" s="19">
        <f>SUM(C47)</f>
        <v>13000000</v>
      </c>
      <c r="D48" s="44">
        <f>SUM(D47)</f>
        <v>4876944</v>
      </c>
    </row>
    <row r="49" spans="1:5" ht="21">
      <c r="A49" s="17" t="s">
        <v>97</v>
      </c>
      <c r="B49" s="18"/>
      <c r="C49" s="19">
        <f>+C22+C33+C37+C41+C48+C44</f>
        <v>65000000</v>
      </c>
      <c r="D49" s="72">
        <f>+D22+D33+D37+D41+D44+D48</f>
        <v>16731042.76</v>
      </c>
      <c r="E49" s="73"/>
    </row>
    <row r="50" spans="1:4" ht="32.25" customHeight="1">
      <c r="A50" s="74" t="s">
        <v>95</v>
      </c>
      <c r="B50" s="13"/>
      <c r="C50" s="14"/>
      <c r="D50" s="42"/>
    </row>
    <row r="51" spans="1:4" ht="21">
      <c r="A51" s="41" t="s">
        <v>96</v>
      </c>
      <c r="B51" s="13"/>
      <c r="C51" s="14"/>
      <c r="D51" s="42"/>
    </row>
    <row r="52" spans="1:4" ht="21">
      <c r="A52" s="12" t="s">
        <v>152</v>
      </c>
      <c r="B52" s="13" t="s">
        <v>91</v>
      </c>
      <c r="C52" s="14"/>
      <c r="D52" s="42">
        <v>1084742</v>
      </c>
    </row>
    <row r="53" spans="1:4" ht="21">
      <c r="A53" s="12" t="s">
        <v>153</v>
      </c>
      <c r="B53" s="13" t="s">
        <v>91</v>
      </c>
      <c r="C53" s="14"/>
      <c r="D53" s="42">
        <v>6185200</v>
      </c>
    </row>
    <row r="54" spans="1:4" ht="21">
      <c r="A54" s="12" t="s">
        <v>154</v>
      </c>
      <c r="B54" s="13" t="s">
        <v>91</v>
      </c>
      <c r="C54" s="14"/>
      <c r="D54" s="42">
        <v>812000</v>
      </c>
    </row>
    <row r="55" spans="1:4" ht="21">
      <c r="A55" s="21" t="s">
        <v>157</v>
      </c>
      <c r="B55" s="13" t="s">
        <v>91</v>
      </c>
      <c r="C55" s="14"/>
      <c r="D55" s="42">
        <v>82500</v>
      </c>
    </row>
    <row r="56" spans="1:4" ht="21">
      <c r="A56" s="12" t="s">
        <v>158</v>
      </c>
      <c r="B56" s="13" t="s">
        <v>91</v>
      </c>
      <c r="C56" s="14"/>
      <c r="D56" s="42">
        <v>998900</v>
      </c>
    </row>
    <row r="57" spans="1:4" ht="21">
      <c r="A57" s="12" t="s">
        <v>159</v>
      </c>
      <c r="B57" s="13" t="s">
        <v>91</v>
      </c>
      <c r="C57" s="14"/>
      <c r="D57" s="42">
        <v>2268400</v>
      </c>
    </row>
    <row r="58" spans="1:4" ht="21">
      <c r="A58" s="12" t="s">
        <v>160</v>
      </c>
      <c r="B58" s="13" t="s">
        <v>91</v>
      </c>
      <c r="C58" s="14"/>
      <c r="D58" s="42">
        <v>12000</v>
      </c>
    </row>
    <row r="59" spans="1:4" ht="21">
      <c r="A59" s="12" t="s">
        <v>161</v>
      </c>
      <c r="B59" s="13" t="s">
        <v>91</v>
      </c>
      <c r="C59" s="14"/>
      <c r="D59" s="42">
        <v>15000</v>
      </c>
    </row>
    <row r="60" spans="1:4" ht="21">
      <c r="A60" s="12" t="s">
        <v>162</v>
      </c>
      <c r="B60" s="13" t="s">
        <v>91</v>
      </c>
      <c r="C60" s="14"/>
      <c r="D60" s="42">
        <v>96050</v>
      </c>
    </row>
    <row r="61" spans="1:4" ht="21">
      <c r="A61" s="16" t="s">
        <v>163</v>
      </c>
      <c r="B61" s="13" t="s">
        <v>91</v>
      </c>
      <c r="C61" s="14"/>
      <c r="D61" s="42">
        <v>176085</v>
      </c>
    </row>
    <row r="62" spans="1:4" ht="21">
      <c r="A62" s="17" t="s">
        <v>38</v>
      </c>
      <c r="B62" s="18"/>
      <c r="C62" s="19">
        <f>SUM(C52:C60)</f>
        <v>0</v>
      </c>
      <c r="D62" s="44">
        <f>SUM(D52:D61)</f>
        <v>11730877</v>
      </c>
    </row>
    <row r="63" spans="1:5" ht="21">
      <c r="A63" s="17" t="s">
        <v>5</v>
      </c>
      <c r="B63" s="52"/>
      <c r="C63" s="19">
        <v>0</v>
      </c>
      <c r="D63" s="19">
        <f>SUM(D49+D62)</f>
        <v>28461919.759999998</v>
      </c>
      <c r="E63" s="8"/>
    </row>
  </sheetData>
  <sheetProtection/>
  <mergeCells count="3">
    <mergeCell ref="A1:D1"/>
    <mergeCell ref="A2:D2"/>
    <mergeCell ref="A3:D3"/>
  </mergeCells>
  <printOptions/>
  <pageMargins left="0.29" right="0.15748031496062992" top="0.36" bottom="0.38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36.57421875" style="4" customWidth="1"/>
    <col min="2" max="4" width="16.140625" style="4" customWidth="1"/>
    <col min="5" max="16384" width="9.140625" style="4" customWidth="1"/>
  </cols>
  <sheetData>
    <row r="1" spans="1:4" ht="21">
      <c r="A1" s="75" t="s">
        <v>35</v>
      </c>
      <c r="B1" s="75"/>
      <c r="C1" s="75"/>
      <c r="D1" s="75"/>
    </row>
    <row r="2" spans="1:4" ht="21">
      <c r="A2" s="75" t="s">
        <v>132</v>
      </c>
      <c r="B2" s="75"/>
      <c r="C2" s="75"/>
      <c r="D2" s="75"/>
    </row>
    <row r="3" spans="1:4" ht="21">
      <c r="A3" s="75" t="s">
        <v>165</v>
      </c>
      <c r="B3" s="75"/>
      <c r="C3" s="75"/>
      <c r="D3" s="75"/>
    </row>
    <row r="4" spans="1:4" ht="21">
      <c r="A4" s="78" t="s">
        <v>134</v>
      </c>
      <c r="B4" s="79"/>
      <c r="C4" s="79"/>
      <c r="D4" s="79"/>
    </row>
    <row r="5" spans="1:4" ht="33.75" customHeight="1">
      <c r="A5" s="38" t="s">
        <v>0</v>
      </c>
      <c r="B5" s="38" t="s">
        <v>59</v>
      </c>
      <c r="C5" s="38" t="s">
        <v>60</v>
      </c>
      <c r="D5" s="38" t="s">
        <v>61</v>
      </c>
    </row>
    <row r="6" spans="1:4" ht="21">
      <c r="A6" s="12" t="s">
        <v>12</v>
      </c>
      <c r="B6" s="14">
        <f>22808.95+1907.36+38095.73+400+35633.98+15584.85</f>
        <v>114430.87000000002</v>
      </c>
      <c r="C6" s="14">
        <f>22808.95+1907.36+38095.73+36033.98</f>
        <v>98846.02000000002</v>
      </c>
      <c r="D6" s="14">
        <f aca="true" t="shared" si="0" ref="D6:D12">SUM(B6-C6)</f>
        <v>15584.850000000006</v>
      </c>
    </row>
    <row r="7" spans="1:4" ht="21">
      <c r="A7" s="12" t="s">
        <v>124</v>
      </c>
      <c r="B7" s="14">
        <f>1054661.5+13325+16450+9985</f>
        <v>1094421.5</v>
      </c>
      <c r="C7" s="14">
        <f>71250+52500+51000</f>
        <v>174750</v>
      </c>
      <c r="D7" s="14">
        <f t="shared" si="0"/>
        <v>919671.5</v>
      </c>
    </row>
    <row r="8" spans="1:4" ht="21">
      <c r="A8" s="12" t="s">
        <v>123</v>
      </c>
      <c r="B8" s="14">
        <f>710670+189180</f>
        <v>899850</v>
      </c>
      <c r="C8" s="14">
        <f>710670+189180</f>
        <v>899850</v>
      </c>
      <c r="D8" s="14">
        <f>SUM(B8-C8)</f>
        <v>0</v>
      </c>
    </row>
    <row r="9" spans="1:4" ht="21">
      <c r="A9" s="12" t="s">
        <v>137</v>
      </c>
      <c r="B9" s="14">
        <f>36130+21066+23147+23052+19885</f>
        <v>123280</v>
      </c>
      <c r="C9" s="14">
        <f>36130+21066+23147+23052</f>
        <v>103395</v>
      </c>
      <c r="D9" s="14">
        <f t="shared" si="0"/>
        <v>19885</v>
      </c>
    </row>
    <row r="10" spans="1:4" ht="21">
      <c r="A10" s="12" t="s">
        <v>3</v>
      </c>
      <c r="B10" s="14">
        <f>8533.3+3.5+48.25+0.4+126.5</f>
        <v>8711.949999999999</v>
      </c>
      <c r="C10" s="14"/>
      <c r="D10" s="14">
        <f t="shared" si="0"/>
        <v>8711.949999999999</v>
      </c>
    </row>
    <row r="11" spans="1:4" ht="21">
      <c r="A11" s="12" t="s">
        <v>4</v>
      </c>
      <c r="B11" s="14">
        <f>29801.52+4.2+57.9+0.48+151.8</f>
        <v>30015.9</v>
      </c>
      <c r="C11" s="14"/>
      <c r="D11" s="14">
        <f t="shared" si="0"/>
        <v>30015.9</v>
      </c>
    </row>
    <row r="12" spans="1:4" ht="21">
      <c r="A12" s="12" t="s">
        <v>155</v>
      </c>
      <c r="B12" s="14">
        <f>1092+8440</f>
        <v>9532</v>
      </c>
      <c r="C12" s="14">
        <v>1092</v>
      </c>
      <c r="D12" s="14">
        <f t="shared" si="0"/>
        <v>8440</v>
      </c>
    </row>
    <row r="13" spans="1:4" ht="21.75" thickBot="1">
      <c r="A13" s="53" t="s">
        <v>38</v>
      </c>
      <c r="B13" s="54">
        <f>SUM(B6:B12)</f>
        <v>2280242.22</v>
      </c>
      <c r="C13" s="54">
        <f>SUM(C6:C12)</f>
        <v>1277933.02</v>
      </c>
      <c r="D13" s="54">
        <f>SUM(D6:D12)</f>
        <v>1002309.2</v>
      </c>
    </row>
    <row r="14" ht="21.75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12.28125" style="4" customWidth="1"/>
    <col min="2" max="2" width="61.8515625" style="4" customWidth="1"/>
    <col min="3" max="3" width="16.28125" style="4" customWidth="1"/>
    <col min="4" max="4" width="11.28125" style="4" bestFit="1" customWidth="1"/>
    <col min="5" max="16384" width="9.140625" style="4" customWidth="1"/>
  </cols>
  <sheetData>
    <row r="1" spans="1:3" ht="21">
      <c r="A1" s="75" t="s">
        <v>35</v>
      </c>
      <c r="B1" s="75"/>
      <c r="C1" s="75"/>
    </row>
    <row r="2" spans="1:3" ht="21">
      <c r="A2" s="75" t="s">
        <v>58</v>
      </c>
      <c r="B2" s="75"/>
      <c r="C2" s="75"/>
    </row>
    <row r="3" spans="1:3" ht="21">
      <c r="A3" s="75" t="s">
        <v>156</v>
      </c>
      <c r="B3" s="75"/>
      <c r="C3" s="75"/>
    </row>
    <row r="4" spans="1:3" ht="21">
      <c r="A4" s="11" t="s">
        <v>135</v>
      </c>
      <c r="B4" s="6"/>
      <c r="C4" s="6"/>
    </row>
    <row r="5" spans="1:3" ht="21">
      <c r="A5" s="5" t="s">
        <v>133</v>
      </c>
      <c r="B5" s="6"/>
      <c r="C5" s="6"/>
    </row>
    <row r="6" spans="1:3" ht="21">
      <c r="A6" s="7"/>
      <c r="B6" s="2" t="s">
        <v>81</v>
      </c>
      <c r="C6" s="1">
        <f>2735160-2695423</f>
        <v>39737</v>
      </c>
    </row>
    <row r="7" spans="1:3" ht="21.75" thickBot="1">
      <c r="A7" s="7"/>
      <c r="B7" s="9" t="s">
        <v>5</v>
      </c>
      <c r="C7" s="10">
        <f>SUM(C6:C6)</f>
        <v>39737</v>
      </c>
    </row>
    <row r="8" spans="1:3" ht="21.75" thickTop="1">
      <c r="A8" s="7"/>
      <c r="C8" s="8"/>
    </row>
    <row r="9" spans="1:3" ht="21">
      <c r="A9" s="7"/>
      <c r="C9" s="8"/>
    </row>
    <row r="10" spans="1:3" ht="21">
      <c r="A10" s="7"/>
      <c r="C10" s="8"/>
    </row>
    <row r="11" spans="1:3" ht="21">
      <c r="A11" s="7"/>
      <c r="C11" s="8"/>
    </row>
    <row r="12" spans="1:3" ht="21">
      <c r="A12" s="7"/>
      <c r="C12" s="8"/>
    </row>
    <row r="13" spans="1:3" ht="21">
      <c r="A13" s="7"/>
      <c r="C13" s="8"/>
    </row>
    <row r="14" spans="1:3" ht="21">
      <c r="A14" s="7"/>
      <c r="C14" s="8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A11" sqref="A11:C11"/>
    </sheetView>
  </sheetViews>
  <sheetFormatPr defaultColWidth="9.140625" defaultRowHeight="21.75"/>
  <cols>
    <col min="1" max="1" width="7.140625" style="4" customWidth="1"/>
    <col min="2" max="2" width="5.00390625" style="4" customWidth="1"/>
    <col min="3" max="3" width="82.421875" style="4" customWidth="1"/>
    <col min="4" max="4" width="16.57421875" style="2" customWidth="1"/>
    <col min="5" max="6" width="14.140625" style="4" bestFit="1" customWidth="1"/>
    <col min="7" max="16384" width="9.140625" style="4" customWidth="1"/>
  </cols>
  <sheetData>
    <row r="1" spans="1:4" ht="23.25" customHeight="1">
      <c r="A1" s="75" t="s">
        <v>35</v>
      </c>
      <c r="B1" s="75"/>
      <c r="C1" s="75"/>
      <c r="D1" s="75"/>
    </row>
    <row r="2" spans="1:4" ht="23.25" customHeight="1">
      <c r="A2" s="75" t="s">
        <v>58</v>
      </c>
      <c r="B2" s="75"/>
      <c r="C2" s="75"/>
      <c r="D2" s="75"/>
    </row>
    <row r="3" spans="1:4" ht="23.25" customHeight="1">
      <c r="A3" s="75" t="s">
        <v>156</v>
      </c>
      <c r="B3" s="75"/>
      <c r="C3" s="75"/>
      <c r="D3" s="75"/>
    </row>
    <row r="4" spans="1:4" ht="21">
      <c r="A4" s="11" t="s">
        <v>136</v>
      </c>
      <c r="C4" s="6"/>
      <c r="D4" s="56"/>
    </row>
    <row r="5" spans="1:8" ht="21">
      <c r="A5" s="7" t="s">
        <v>133</v>
      </c>
      <c r="E5" s="2"/>
      <c r="F5" s="2"/>
      <c r="G5" s="2"/>
      <c r="H5" s="2"/>
    </row>
    <row r="6" spans="1:4" ht="23.25" customHeight="1">
      <c r="A6" s="62" t="s">
        <v>118</v>
      </c>
      <c r="B6" s="83" t="s">
        <v>129</v>
      </c>
      <c r="C6" s="84"/>
      <c r="D6" s="58" t="s">
        <v>128</v>
      </c>
    </row>
    <row r="7" spans="1:5" ht="23.25" customHeight="1">
      <c r="A7" s="64"/>
      <c r="B7" s="66" t="s">
        <v>140</v>
      </c>
      <c r="C7" s="59"/>
      <c r="D7" s="70"/>
      <c r="E7" s="15"/>
    </row>
    <row r="8" spans="1:4" ht="37.5">
      <c r="A8" s="62">
        <v>1</v>
      </c>
      <c r="B8" s="65"/>
      <c r="C8" s="67" t="s">
        <v>141</v>
      </c>
      <c r="D8" s="71">
        <f>109000-103550</f>
        <v>5450</v>
      </c>
    </row>
    <row r="9" spans="1:4" ht="21">
      <c r="A9" s="62"/>
      <c r="B9" s="68" t="s">
        <v>142</v>
      </c>
      <c r="C9" s="60"/>
      <c r="D9" s="63"/>
    </row>
    <row r="10" spans="1:4" ht="21">
      <c r="A10" s="62">
        <v>2</v>
      </c>
      <c r="B10" s="59"/>
      <c r="C10" s="67" t="s">
        <v>143</v>
      </c>
      <c r="D10" s="69">
        <f>752000-746345</f>
        <v>5655</v>
      </c>
    </row>
    <row r="11" spans="1:4" ht="21">
      <c r="A11" s="80" t="s">
        <v>130</v>
      </c>
      <c r="B11" s="81"/>
      <c r="C11" s="82"/>
      <c r="D11" s="61">
        <f>SUM(D7:D10)</f>
        <v>11105</v>
      </c>
    </row>
  </sheetData>
  <sheetProtection/>
  <mergeCells count="5">
    <mergeCell ref="A1:D1"/>
    <mergeCell ref="A2:D2"/>
    <mergeCell ref="A3:D3"/>
    <mergeCell ref="A11:C11"/>
    <mergeCell ref="B6:C6"/>
  </mergeCells>
  <printOptions/>
  <pageMargins left="0.39" right="0.1968503937007874" top="0.73" bottom="0.63" header="0.2362204724409449" footer="0.15748031496062992"/>
  <pageSetup horizontalDpi="600" verticalDpi="600" orientation="portrait" paperSize="9" scale="95" r:id="rId1"/>
  <headerFooter alignWithMargins="0">
    <oddHeader>&amp;Rหน้า :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2015-02-09T08:06:57Z</cp:lastPrinted>
  <dcterms:created xsi:type="dcterms:W3CDTF">2004-08-31T04:38:21Z</dcterms:created>
  <dcterms:modified xsi:type="dcterms:W3CDTF">2015-05-29T04:12:48Z</dcterms:modified>
  <cp:category/>
  <cp:version/>
  <cp:contentType/>
  <cp:contentStatus/>
</cp:coreProperties>
</file>